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ndrew Sharp\Dropbox\Upcoming In-House Courses\Daubert Chemical Company\Daubert FJ - OEM\"/>
    </mc:Choice>
  </mc:AlternateContent>
  <xr:revisionPtr revIDLastSave="0" documentId="13_ncr:1_{870A51BD-DDA2-41AA-AABD-F68086BDC085}" xr6:coauthVersionLast="47" xr6:coauthVersionMax="47" xr10:uidLastSave="{00000000-0000-0000-0000-000000000000}"/>
  <bookViews>
    <workbookView xWindow="2235" yWindow="0" windowWidth="21600" windowHeight="15780" tabRatio="500" xr2:uid="{00000000-000D-0000-FFFF-FFFF00000000}"/>
  </bookViews>
  <sheets>
    <sheet name="Questions to Ask" sheetId="1" r:id="rId1"/>
    <sheet name="Financial Comparison" sheetId="2" r:id="rId2"/>
    <sheet name="The Verdict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" i="2" l="1"/>
  <c r="C17" i="2"/>
  <c r="C16" i="2"/>
  <c r="C18" i="2" s="1"/>
  <c r="C11" i="2"/>
  <c r="B11" i="2"/>
  <c r="C10" i="2"/>
  <c r="B10" i="2"/>
  <c r="D10" i="2" s="1"/>
  <c r="C9" i="2"/>
  <c r="B9" i="2"/>
  <c r="C8" i="2"/>
  <c r="B8" i="2"/>
  <c r="D8" i="2" s="1"/>
  <c r="C7" i="2"/>
  <c r="B7" i="2"/>
  <c r="C6" i="2"/>
  <c r="B6" i="2"/>
  <c r="D6" i="2" s="1"/>
  <c r="C5" i="2"/>
  <c r="C12" i="2" s="1"/>
  <c r="C13" i="2" s="1"/>
  <c r="D19" i="3" s="1"/>
  <c r="B5" i="2"/>
  <c r="D5" i="2" s="1"/>
  <c r="D11" i="2" l="1"/>
  <c r="D7" i="2"/>
  <c r="B12" i="2"/>
  <c r="B13" i="2" s="1"/>
  <c r="D9" i="2"/>
  <c r="D12" i="2" s="1"/>
  <c r="B19" i="3"/>
  <c r="D13" i="2"/>
  <c r="D15" i="3" l="1"/>
  <c r="D11" i="3"/>
  <c r="B7" i="3"/>
  <c r="B11" i="3"/>
  <c r="B22" i="3" s="1"/>
  <c r="B15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<sst xmlns="http://schemas.openxmlformats.org/spreadsheetml/2006/main" count="166" uniqueCount="153">
  <si>
    <t>Automotive OEM Coatings  |  Cavity Wax · Rust Preventatives · Undercoating  |  Chicago, USA</t>
  </si>
  <si>
    <t xml:space="preserve">  Financial Justification — Life Cycle Return Analysis</t>
  </si>
  <si>
    <t xml:space="preserve">  Fill in the YELLOW boxes with what the customer tells you. Numbers ONLY (no $, no commas — Excel handles that).</t>
  </si>
  <si>
    <t xml:space="preserve">  When you're done, click the 'The Verdict' tab at the bottom of the screen to see the result.</t>
  </si>
  <si>
    <t xml:space="preserve">  SECTION A:  The customer's operation</t>
  </si>
  <si>
    <t>A1</t>
  </si>
  <si>
    <t>Vehicles (units) treated on this line per year</t>
  </si>
  <si>
    <t>Ask: 'How many vehicles run down this line in a year?' Drives the cost-per-vehicle figure.</t>
  </si>
  <si>
    <t>A2</t>
  </si>
  <si>
    <t>Working days per year the line runs</t>
  </si>
  <si>
    <t>Roughly 250 for a 5-day operation. Used for the daily cost of waiting.</t>
  </si>
  <si>
    <t>A3</t>
  </si>
  <si>
    <t>Weeks per year the line runs</t>
  </si>
  <si>
    <t>52 minus shutdowns. 50 is a safe default.</t>
  </si>
  <si>
    <t>A4</t>
  </si>
  <si>
    <t>Loaded labor cost (line / maintenance)</t>
  </si>
  <si>
    <t>$/hour</t>
  </si>
  <si>
    <t>LOADED cost: wage + benefits + payroll taxes, not just wage.</t>
  </si>
  <si>
    <t>A5</t>
  </si>
  <si>
    <t>Cost of one minute of line downtime on this line</t>
  </si>
  <si>
    <t>$/min</t>
  </si>
  <si>
    <t>Automotive lines can run anywhere from a few thousand to $60,000+ per minute. Confirm with the plant; conservative is better.</t>
  </si>
  <si>
    <t xml:space="preserve">  SECTION B:  Material price &amp; yield  (the 100% solids story)</t>
  </si>
  <si>
    <t>B1</t>
  </si>
  <si>
    <t>Current / competitor price per gallon</t>
  </si>
  <si>
    <t>$/gal</t>
  </si>
  <si>
    <t>What they pay the incumbent today, per gallon.</t>
  </si>
  <si>
    <t>B2</t>
  </si>
  <si>
    <t>Gallons of the CURRENT product used per year</t>
  </si>
  <si>
    <t>gal/yr</t>
  </si>
  <si>
    <t>Annual consumption of the incumbent product on this application.</t>
  </si>
  <si>
    <t>B3</t>
  </si>
  <si>
    <t>Daubert price per gallon</t>
  </si>
  <si>
    <t>Daubert may be higher per gallon. That is fine; the rest of the model handles it.</t>
  </si>
  <si>
    <t>B4</t>
  </si>
  <si>
    <t>Gallons of DAUBERT needed per year</t>
  </si>
  <si>
    <t>Often fewer: higher solids, less waste, less dripping. Ask: 'how much would you actually consume?'</t>
  </si>
  <si>
    <t xml:space="preserve">  SECTION C:  Dripping, cleanup &amp; housekeeping</t>
  </si>
  <si>
    <t>C1</t>
  </si>
  <si>
    <t>Cleanup labor hours per week — CURRENT product (dripping)</t>
  </si>
  <si>
    <t>hrs/wk</t>
  </si>
  <si>
    <t>Time spent wiping drips off units and cleaning the floor with the current product.</t>
  </si>
  <si>
    <t>C2</t>
  </si>
  <si>
    <t>Cleanup labor hours per week — DAUBERT</t>
  </si>
  <si>
    <t>Lower if Daubert drips less. Keri's Volvo/BMW point.</t>
  </si>
  <si>
    <t>C3</t>
  </si>
  <si>
    <t>Cleanup consumables (wipes / solvent) per week — CURRENT</t>
  </si>
  <si>
    <t>$/wk</t>
  </si>
  <si>
    <t>Alcohol wipes, solvent, rags used to clean up dripping.</t>
  </si>
  <si>
    <t>C4</t>
  </si>
  <si>
    <t>Cleanup consumables per week — DAUBERT</t>
  </si>
  <si>
    <t>Lower consumable spend with less dripping.</t>
  </si>
  <si>
    <t xml:space="preserve">  SECTION D:  Downtime, scrap, warranty &amp; supply risk</t>
  </si>
  <si>
    <t>D1</t>
  </si>
  <si>
    <t>Material-related line downtime per year — CURRENT</t>
  </si>
  <si>
    <t>min/yr</t>
  </si>
  <si>
    <t>Minutes of line stoppage traceable to the coating/material (clogs, re-tuning, dripping).</t>
  </si>
  <si>
    <t>D2</t>
  </si>
  <si>
    <t>Material-related line downtime per year — DAUBERT</t>
  </si>
  <si>
    <t>Expected downtime with the better-behaving product.</t>
  </si>
  <si>
    <t>D3</t>
  </si>
  <si>
    <t>Scrap / rework events per year — CURRENT</t>
  </si>
  <si>
    <t>events/yr</t>
  </si>
  <si>
    <t>Units reworked or scrapped due to coating issues (mis-apply, contamination, drips).</t>
  </si>
  <si>
    <t>D4</t>
  </si>
  <si>
    <t>Scrap / rework events per year — DAUBERT</t>
  </si>
  <si>
    <t>Expected events with Daubert.</t>
  </si>
  <si>
    <t>D5</t>
  </si>
  <si>
    <t>Cost per scrap / rework event</t>
  </si>
  <si>
    <t>$/event</t>
  </si>
  <si>
    <t>Fully loaded: labor to strip/redo plus any wasted material per event.</t>
  </si>
  <si>
    <t>D6</t>
  </si>
  <si>
    <t>Annual corrosion / warranty claim cost on this coating — CURRENT</t>
  </si>
  <si>
    <t>$/yr</t>
  </si>
  <si>
    <t>Warranty, callback, or field-failure cost tied to corrosion at current protection (e.g., 10-yr).</t>
  </si>
  <si>
    <t>D7</t>
  </si>
  <si>
    <t>Annual corrosion / warranty claim cost — DAUBERT</t>
  </si>
  <si>
    <t>Lower if Daubert extends protection (e.g., 10-yr to 15-yr).</t>
  </si>
  <si>
    <t>D8</t>
  </si>
  <si>
    <t>Annual supply-chain cost — CURRENT (overseas)</t>
  </si>
  <si>
    <t>Expediting + safety-stock carrying + disruption cost for overseas supply (Germany/Mexico/Canada) + tariff exposure.</t>
  </si>
  <si>
    <t>D9</t>
  </si>
  <si>
    <t>Annual supply-chain cost — DAUBERT (domestic, Chicago)</t>
  </si>
  <si>
    <t>Domestic supply: shorter lead time, less safety stock, lower disruption and tariff exposure.</t>
  </si>
  <si>
    <t xml:space="preserve">  SECTION E:  One-time investment &amp; term</t>
  </si>
  <si>
    <t>E1</t>
  </si>
  <si>
    <t>One-time qualification &amp; testing cost to bring Daubert in</t>
  </si>
  <si>
    <t>$</t>
  </si>
  <si>
    <t>Spec testing, trials, sign-off. The customer's cost to qualify a new supplier.</t>
  </si>
  <si>
    <t>E2</t>
  </si>
  <si>
    <t>One-time changeover / line-tuning cost</t>
  </si>
  <si>
    <t>Equipment tuning, atomization/pressure setup, line trial time to switch over.</t>
  </si>
  <si>
    <t>E3</t>
  </si>
  <si>
    <t>Contract / evaluation term</t>
  </si>
  <si>
    <t>years</t>
  </si>
  <si>
    <t>Period to evaluate the decision over. Three years is typical for OEM pricing agreements.</t>
  </si>
  <si>
    <t xml:space="preserve">  ✓  All done. Click the 'The Verdict' tab below to see the result.</t>
  </si>
  <si>
    <t xml:space="preserve">  Financial Comparison — Current / Competitor  vs.  Daubert</t>
  </si>
  <si>
    <t xml:space="preserve">  Supporting math. Every number updates automatically when you change the Questions tab. Daubert can cost more per gallon and still cost less per vehicle.</t>
  </si>
  <si>
    <t>Cost driver</t>
  </si>
  <si>
    <t>Current / Competitor</t>
  </si>
  <si>
    <t>Daubert</t>
  </si>
  <si>
    <t>Annual savings</t>
  </si>
  <si>
    <t>Where it comes from</t>
  </si>
  <si>
    <t>Material (price × yield-adjusted volume)</t>
  </si>
  <si>
    <t>B1×B2  vs  B3×B4. Captures price per gallon and how many gallons each actually needs.</t>
  </si>
  <si>
    <t>Dripping cleanup labor</t>
  </si>
  <si>
    <t>C1/C2 × weeks (A3) × loaded rate (A4).</t>
  </si>
  <si>
    <t>Cleanup consumables (wipes / solvent)</t>
  </si>
  <si>
    <t>C3/C4 × weeks (A3).</t>
  </si>
  <si>
    <t>Line downtime (material-related)</t>
  </si>
  <si>
    <t>D1/D2 minutes × cost per minute (A5).</t>
  </si>
  <si>
    <t>Scrap / rework</t>
  </si>
  <si>
    <t>D3/D4 events × cost per event (D5).</t>
  </si>
  <si>
    <t>Corrosion / warranty claims</t>
  </si>
  <si>
    <t>D6 vs D7. Longer protection lowers claims.</t>
  </si>
  <si>
    <t>Supply-chain risk &amp; expediting</t>
  </si>
  <si>
    <t>D8 (overseas) vs D9 (domestic). Lead time, carrying, disruption, tariffs.</t>
  </si>
  <si>
    <t>TOTAL ANNUAL OPERATING COST</t>
  </si>
  <si>
    <t>Column D total = NET annual savings (operational savings minus any material premium).</t>
  </si>
  <si>
    <t>Cost per vehicle</t>
  </si>
  <si>
    <t>Total annual operating cost ÷ vehicles per year (A1). The 'more per gallon, less per vehicle' line.</t>
  </si>
  <si>
    <t xml:space="preserve">  ONE-TIME INVESTMENT TO SWITCH</t>
  </si>
  <si>
    <t>Qualification &amp; testing</t>
  </si>
  <si>
    <t>—</t>
  </si>
  <si>
    <t>Section E1</t>
  </si>
  <si>
    <t>Changeover / line tuning</t>
  </si>
  <si>
    <t>Section E2</t>
  </si>
  <si>
    <t>Total one-time investment</t>
  </si>
  <si>
    <t>Contract / evaluation term (years)</t>
  </si>
  <si>
    <t>THE VERDICT</t>
  </si>
  <si>
    <t>Show this tab first. Let the customer ask 'how did you get that?' — then walk them through the other tabs.</t>
  </si>
  <si>
    <t>Switching to Daubert saves THIS MUCH every year:</t>
  </si>
  <si>
    <t>Net annual savings — built from the customer's own numbers on the Questions tab.</t>
  </si>
  <si>
    <t>PAYBACK PERIOD</t>
  </si>
  <si>
    <t>LIFETIME SAVINGS (NET OF INVESTMENT)</t>
  </si>
  <si>
    <t>RETURN ON INVESTMENT (OVER TERM)</t>
  </si>
  <si>
    <t>COST OF WAITING (per working day)</t>
  </si>
  <si>
    <t>COST PER VEHICLE TODAY</t>
  </si>
  <si>
    <t>COST PER VEHICLE WITH DAUBERT</t>
  </si>
  <si>
    <t xml:space="preserve">  WHAT THIS MEANS</t>
  </si>
  <si>
    <t xml:space="preserve">  HOW TO USE THIS TAB</t>
  </si>
  <si>
    <t>→   Open this tab in front of the customer. Lead with the big green number.</t>
  </si>
  <si>
    <t>→   When they ask 'how did you get that?', switch to 'Financial Comparison'.</t>
  </si>
  <si>
    <t>→   When they say 'your price is higher,' point to cost per vehicle: more per gallon, less per vehicle.</t>
  </si>
  <si>
    <t>→   When they say 'let me think about it,' point to the daily cost of waiting.</t>
  </si>
  <si>
    <t>→   Lean on Daubert's edge: domestic supply (Chicago) and longer corrosion protection.</t>
  </si>
  <si>
    <t>→   Ask: 'What would you do with the extra money?' Get them imagining the upside.</t>
  </si>
  <si>
    <t>→   Use the customer's OWN numbers. Edit them on the 'Questions to Ask' tab.</t>
  </si>
  <si>
    <t>units/year</t>
  </si>
  <si>
    <t>days/year</t>
  </si>
  <si>
    <t>weeks/year</t>
  </si>
  <si>
    <t>Calculated =C16+C17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</si>
</sst>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(#,##0\);\-"/>
    <numFmt numFmtId="165" formatCode="\$#,##0;&quot;($&quot;#,##0\);\-"/>
    <numFmt numFmtId="166" formatCode="\$#,##0.00;&quot;($&quot;#,##0.00\);\-"/>
    <numFmt numFmtId="167" formatCode="#,##0.0;\(#,##0.0\);\-"/>
    <numFmt numFmtId="168" formatCode="0;\(0\);\-"/>
    <numFmt numFmtId="169" formatCode="0.0%;\(0.0%\);\-"/>
  </numFmts>
  <fonts count="29" x14ac:knownFonts="1">
    <font>
      <sz val="11"/>
      <color theme="1"/>
      <name val="Calibri"/>
      <family val="2"/>
      <charset val="1"/>
    </font>
    <font>
      <b/>
      <sz val="28"/>
      <color rgb="FFFFFFFF"/>
      <name val="Arial"/>
      <charset val="1"/>
    </font>
    <font>
      <b/>
      <sz val="11"/>
      <color rgb="FFC9D4E8"/>
      <name val="Arial"/>
      <charset val="1"/>
    </font>
    <font>
      <b/>
      <sz val="18"/>
      <color rgb="FFFFFFFF"/>
      <name val="Arial"/>
      <charset val="1"/>
    </font>
    <font>
      <i/>
      <sz val="10"/>
      <color rgb="FF595959"/>
      <name val="Arial"/>
      <charset val="1"/>
    </font>
    <font>
      <b/>
      <sz val="12"/>
      <color rgb="FFFFFFFF"/>
      <name val="Arial"/>
      <charset val="1"/>
    </font>
    <font>
      <b/>
      <sz val="13"/>
      <color rgb="FFFFFFFF"/>
      <name val="Arial"/>
      <charset val="1"/>
    </font>
    <font>
      <b/>
      <sz val="11"/>
      <color rgb="FF000000"/>
      <name val="Arial"/>
      <charset val="1"/>
    </font>
    <font>
      <b/>
      <sz val="12"/>
      <color rgb="FF0000FF"/>
      <name val="Arial"/>
      <charset val="1"/>
    </font>
    <font>
      <sz val="10"/>
      <color rgb="FF595959"/>
      <name val="Arial"/>
      <charset val="1"/>
    </font>
    <font>
      <i/>
      <sz val="9"/>
      <color rgb="FF595959"/>
      <name val="Arial"/>
      <charset val="1"/>
    </font>
    <font>
      <b/>
      <sz val="12"/>
      <color rgb="FF008000"/>
      <name val="Arial"/>
      <charset val="1"/>
    </font>
    <font>
      <b/>
      <sz val="16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b/>
      <sz val="10"/>
      <color rgb="FF008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888888"/>
      <name val="Arial"/>
      <charset val="1"/>
    </font>
    <font>
      <b/>
      <sz val="10"/>
      <color rgb="FFC00000"/>
      <name val="Arial"/>
      <charset val="1"/>
    </font>
    <font>
      <b/>
      <sz val="22"/>
      <color rgb="FFFFFFFF"/>
      <name val="Arial"/>
      <charset val="1"/>
    </font>
    <font>
      <b/>
      <sz val="14"/>
      <color rgb="FF000000"/>
      <name val="Arial"/>
      <charset val="1"/>
    </font>
    <font>
      <b/>
      <sz val="48"/>
      <color rgb="FF008000"/>
      <name val="Arial"/>
      <charset val="1"/>
    </font>
    <font>
      <b/>
      <sz val="11"/>
      <color rgb="FF0A1F44"/>
      <name val="Arial"/>
      <charset val="1"/>
    </font>
    <font>
      <b/>
      <sz val="24"/>
      <color rgb="FFC00000"/>
      <name val="Arial"/>
      <charset val="1"/>
    </font>
    <font>
      <b/>
      <sz val="24"/>
      <color rgb="FF008000"/>
      <name val="Arial"/>
      <charset val="1"/>
    </font>
    <font>
      <sz val="12"/>
      <color rgb="FF000000"/>
      <name val="Arial"/>
      <charset val="1"/>
    </font>
    <font>
      <sz val="10"/>
      <color rgb="FF595959"/>
      <name val="Arial"/>
      <family val="2"/>
    </font>
    <font>
      <i/>
      <sz val="9"/>
      <color rgb="FF59595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1A3568"/>
        <bgColor rgb="FF333333"/>
      </patternFill>
    </fill>
    <fill>
      <patternFill patternType="solid">
        <fgColor rgb="FFFFE699"/>
        <bgColor rgb="FFFFF2CC"/>
      </patternFill>
    </fill>
    <fill>
      <patternFill patternType="solid">
        <fgColor rgb="FFFFF2CC"/>
        <bgColor rgb="FFFCE4D6"/>
      </patternFill>
    </fill>
    <fill>
      <patternFill patternType="solid">
        <fgColor rgb="FFFFFFFF"/>
        <bgColor rgb="FFF2F2F2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F2F2F2"/>
      </patternFill>
    </fill>
    <fill>
      <patternFill patternType="solid">
        <fgColor rgb="FFC6EFCE"/>
        <bgColor rgb="FFE2EFDA"/>
      </patternFill>
    </fill>
    <fill>
      <patternFill patternType="solid">
        <fgColor rgb="FF2D4E8C"/>
        <bgColor rgb="FF1A3568"/>
      </patternFill>
    </fill>
    <fill>
      <patternFill patternType="solid">
        <fgColor rgb="FFF2F2F2"/>
        <bgColor rgb="FFE2EFDA"/>
      </patternFill>
    </fill>
    <fill>
      <patternFill patternType="solid">
        <fgColor theme="0"/>
        <bgColor rgb="FF333333"/>
      </patternFill>
    </fill>
    <fill>
      <patternFill patternType="solid">
        <fgColor theme="0"/>
        <bgColor rgb="FFE2EFDA"/>
      </patternFill>
    </fill>
    <fill>
      <patternFill patternType="solid">
        <fgColor rgb="FFF9C8AD"/>
        <bgColor rgb="FFFFF2CC"/>
      </patternFill>
    </fill>
    <fill>
      <patternFill patternType="solid">
        <fgColor rgb="FFBFDBAD"/>
        <bgColor rgb="FFF2F2F2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3" fillId="2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6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168" fontId="17" fillId="15" borderId="1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23" fillId="4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165" fontId="25" fillId="8" borderId="0" xfId="0" applyNumberFormat="1" applyFont="1" applyFill="1" applyAlignment="1">
      <alignment horizontal="center" vertical="center"/>
    </xf>
    <xf numFmtId="169" fontId="25" fillId="8" borderId="0" xfId="0" applyNumberFormat="1" applyFont="1" applyFill="1" applyAlignment="1">
      <alignment horizontal="center" vertical="center"/>
    </xf>
    <xf numFmtId="165" fontId="24" fillId="4" borderId="0" xfId="0" applyNumberFormat="1" applyFont="1" applyFill="1" applyAlignment="1">
      <alignment horizontal="center" vertical="center"/>
    </xf>
    <xf numFmtId="166" fontId="24" fillId="4" borderId="0" xfId="0" applyNumberFormat="1" applyFont="1" applyFill="1" applyAlignment="1">
      <alignment horizontal="center" vertical="center"/>
    </xf>
    <xf numFmtId="166" fontId="25" fillId="8" borderId="0" xfId="0" applyNumberFormat="1" applyFont="1" applyFill="1" applyAlignment="1">
      <alignment horizontal="center" vertical="center"/>
    </xf>
    <xf numFmtId="0" fontId="0" fillId="0" borderId="9" xfId="0" applyBorder="1"/>
    <xf numFmtId="0" fontId="0" fillId="0" borderId="10" xfId="0" applyBorder="1"/>
    <xf numFmtId="164" fontId="8" fillId="3" borderId="3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5" fontId="8" fillId="4" borderId="3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166" fontId="8" fillId="4" borderId="3" xfId="0" applyNumberFormat="1" applyFont="1" applyFill="1" applyBorder="1" applyAlignment="1">
      <alignment horizontal="center" vertical="center"/>
    </xf>
    <xf numFmtId="167" fontId="8" fillId="4" borderId="3" xfId="0" applyNumberFormat="1" applyFont="1" applyFill="1" applyBorder="1" applyAlignment="1">
      <alignment horizontal="center" vertical="center"/>
    </xf>
    <xf numFmtId="168" fontId="8" fillId="3" borderId="3" xfId="0" applyNumberFormat="1" applyFont="1" applyFill="1" applyBorder="1" applyAlignment="1">
      <alignment horizontal="center" vertical="center"/>
    </xf>
    <xf numFmtId="0" fontId="9" fillId="16" borderId="13" xfId="0" applyFont="1" applyFill="1" applyBorder="1" applyAlignment="1">
      <alignment horizontal="center" vertical="center"/>
    </xf>
    <xf numFmtId="0" fontId="27" fillId="16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2" borderId="14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165" fontId="14" fillId="6" borderId="0" xfId="0" applyNumberFormat="1" applyFont="1" applyFill="1" applyAlignment="1">
      <alignment horizontal="right" vertical="center"/>
    </xf>
    <xf numFmtId="165" fontId="14" fillId="7" borderId="0" xfId="0" applyNumberFormat="1" applyFont="1" applyFill="1" applyAlignment="1">
      <alignment horizontal="right" vertical="center"/>
    </xf>
    <xf numFmtId="165" fontId="15" fillId="0" borderId="0" xfId="0" applyNumberFormat="1" applyFont="1" applyAlignment="1">
      <alignment horizontal="right" vertical="center"/>
    </xf>
    <xf numFmtId="0" fontId="16" fillId="8" borderId="7" xfId="0" applyFont="1" applyFill="1" applyBorder="1" applyAlignment="1">
      <alignment horizontal="left" vertical="center"/>
    </xf>
    <xf numFmtId="165" fontId="16" fillId="13" borderId="0" xfId="0" applyNumberFormat="1" applyFont="1" applyFill="1" applyAlignment="1">
      <alignment horizontal="right" vertical="center"/>
    </xf>
    <xf numFmtId="165" fontId="16" fillId="14" borderId="0" xfId="0" applyNumberFormat="1" applyFont="1" applyFill="1" applyAlignment="1">
      <alignment horizontal="right" vertical="center"/>
    </xf>
    <xf numFmtId="165" fontId="11" fillId="8" borderId="0" xfId="0" applyNumberFormat="1" applyFont="1" applyFill="1" applyAlignment="1">
      <alignment horizontal="right" vertical="center"/>
    </xf>
    <xf numFmtId="165" fontId="11" fillId="12" borderId="0" xfId="0" applyNumberFormat="1" applyFont="1" applyFill="1" applyAlignment="1">
      <alignment horizontal="right" vertical="center"/>
    </xf>
    <xf numFmtId="0" fontId="17" fillId="0" borderId="7" xfId="0" applyFont="1" applyBorder="1" applyAlignment="1">
      <alignment horizontal="left" vertical="center"/>
    </xf>
    <xf numFmtId="166" fontId="17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5" fontId="19" fillId="7" borderId="0" xfId="0" applyNumberFormat="1" applyFont="1" applyFill="1" applyAlignment="1">
      <alignment horizontal="right" vertical="center"/>
    </xf>
    <xf numFmtId="0" fontId="28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4" fillId="0" borderId="7" xfId="0" applyFont="1" applyBorder="1"/>
    <xf numFmtId="0" fontId="4" fillId="0" borderId="0" xfId="0" applyFont="1"/>
    <xf numFmtId="0" fontId="4" fillId="0" borderId="8" xfId="0" applyFont="1" applyBorder="1"/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0" fillId="0" borderId="7" xfId="0" applyFont="1" applyBorder="1"/>
    <xf numFmtId="0" fontId="10" fillId="0" borderId="0" xfId="0" applyFont="1"/>
    <xf numFmtId="0" fontId="10" fillId="0" borderId="8" xfId="0" applyFont="1" applyBorder="1"/>
    <xf numFmtId="0" fontId="13" fillId="2" borderId="11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5" fillId="9" borderId="0" xfId="0" applyFont="1" applyFill="1" applyAlignment="1">
      <alignment horizontal="left" vertical="center"/>
    </xf>
    <xf numFmtId="0" fontId="26" fillId="10" borderId="0" xfId="0" applyFont="1" applyFill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22" fillId="8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2CC"/>
      <rgbColor rgb="FFE2EFDA"/>
      <rgbColor rgb="FF660066"/>
      <rgbColor rgb="FFFF8080"/>
      <rgbColor rgb="FF0066CC"/>
      <rgbColor rgb="FFC9D4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6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A3568"/>
      <rgbColor rgb="FF339966"/>
      <rgbColor rgb="FF0A1F44"/>
      <rgbColor rgb="FF333300"/>
      <rgbColor rgb="FF993300"/>
      <rgbColor rgb="FF993366"/>
      <rgbColor rgb="FF2D4E8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EFDA"/>
      <color rgb="FFBFDBAD"/>
      <color rgb="FFF9C8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showGridLines="0" tabSelected="1" zoomScaleNormal="100" workbookViewId="0">
      <pane ySplit="5" topLeftCell="A6" activePane="bottomLeft" state="frozen"/>
      <selection pane="bottomLeft" activeCell="J67" sqref="J67"/>
    </sheetView>
  </sheetViews>
  <sheetFormatPr defaultColWidth="8.7109375" defaultRowHeight="15" x14ac:dyDescent="0.25"/>
  <cols>
    <col min="1" max="1" width="5" customWidth="1"/>
    <col min="2" max="2" width="70.42578125" bestFit="1" customWidth="1"/>
    <col min="3" max="3" width="16" customWidth="1"/>
    <col min="4" max="4" width="12" customWidth="1"/>
    <col min="5" max="5" width="3" customWidth="1"/>
    <col min="6" max="6" width="58.7109375" customWidth="1"/>
  </cols>
  <sheetData>
    <row r="1" spans="1:6" ht="96" customHeight="1" x14ac:dyDescent="0.25">
      <c r="A1" s="57" t="e" vm="1">
        <v>#VALUE!</v>
      </c>
      <c r="B1" s="58"/>
      <c r="C1" s="58"/>
      <c r="D1" s="58"/>
      <c r="E1" s="58"/>
      <c r="F1" s="59"/>
    </row>
    <row r="2" spans="1:6" ht="18" customHeight="1" x14ac:dyDescent="0.25">
      <c r="A2" s="60" t="s">
        <v>0</v>
      </c>
      <c r="B2" s="61"/>
      <c r="C2" s="61"/>
      <c r="D2" s="61"/>
      <c r="E2" s="61"/>
      <c r="F2" s="62"/>
    </row>
    <row r="3" spans="1:6" ht="31.5" customHeight="1" x14ac:dyDescent="0.25">
      <c r="A3" s="63" t="s">
        <v>1</v>
      </c>
      <c r="B3" s="64"/>
      <c r="C3" s="64"/>
      <c r="D3" s="64"/>
      <c r="E3" s="64"/>
      <c r="F3" s="65"/>
    </row>
    <row r="4" spans="1:6" x14ac:dyDescent="0.25">
      <c r="A4" s="66" t="s">
        <v>2</v>
      </c>
      <c r="B4" s="67"/>
      <c r="C4" s="67"/>
      <c r="D4" s="67"/>
      <c r="E4" s="67"/>
      <c r="F4" s="68"/>
    </row>
    <row r="5" spans="1:6" x14ac:dyDescent="0.25">
      <c r="A5" s="66" t="s">
        <v>3</v>
      </c>
      <c r="B5" s="67"/>
      <c r="C5" s="67"/>
      <c r="D5" s="67"/>
      <c r="E5" s="67"/>
      <c r="F5" s="68"/>
    </row>
    <row r="6" spans="1:6" x14ac:dyDescent="0.25">
      <c r="A6" s="4"/>
      <c r="F6" s="5"/>
    </row>
    <row r="7" spans="1:6" ht="24" customHeight="1" x14ac:dyDescent="0.25">
      <c r="A7" s="54" t="s">
        <v>4</v>
      </c>
      <c r="B7" s="55"/>
      <c r="C7" s="55"/>
      <c r="D7" s="55"/>
      <c r="E7" s="55"/>
      <c r="F7" s="56"/>
    </row>
    <row r="8" spans="1:6" ht="7.5" customHeight="1" thickBot="1" x14ac:dyDescent="0.3">
      <c r="A8" s="4"/>
      <c r="F8" s="5"/>
    </row>
    <row r="9" spans="1:6" ht="25.5" customHeight="1" thickBot="1" x14ac:dyDescent="0.3">
      <c r="A9" s="6" t="s">
        <v>5</v>
      </c>
      <c r="B9" s="7" t="s">
        <v>6</v>
      </c>
      <c r="C9" s="23">
        <v>250000</v>
      </c>
      <c r="D9" s="31" t="s">
        <v>149</v>
      </c>
      <c r="E9" s="8"/>
      <c r="F9" s="9" t="s">
        <v>7</v>
      </c>
    </row>
    <row r="10" spans="1:6" ht="6" customHeight="1" thickBot="1" x14ac:dyDescent="0.3">
      <c r="A10" s="4"/>
      <c r="D10" s="32"/>
      <c r="F10" s="5"/>
    </row>
    <row r="11" spans="1:6" ht="25.5" customHeight="1" thickBot="1" x14ac:dyDescent="0.3">
      <c r="A11" s="6" t="s">
        <v>8</v>
      </c>
      <c r="B11" s="7" t="s">
        <v>9</v>
      </c>
      <c r="C11" s="24">
        <v>250</v>
      </c>
      <c r="D11" s="31" t="s">
        <v>150</v>
      </c>
      <c r="E11" s="8"/>
      <c r="F11" s="9" t="s">
        <v>10</v>
      </c>
    </row>
    <row r="12" spans="1:6" ht="6" customHeight="1" thickBot="1" x14ac:dyDescent="0.3">
      <c r="A12" s="4"/>
      <c r="D12" s="32"/>
      <c r="F12" s="5"/>
    </row>
    <row r="13" spans="1:6" ht="25.5" customHeight="1" thickBot="1" x14ac:dyDescent="0.3">
      <c r="A13" s="6" t="s">
        <v>11</v>
      </c>
      <c r="B13" s="7" t="s">
        <v>12</v>
      </c>
      <c r="C13" s="24">
        <v>50</v>
      </c>
      <c r="D13" s="31" t="s">
        <v>151</v>
      </c>
      <c r="E13" s="8"/>
      <c r="F13" s="9" t="s">
        <v>13</v>
      </c>
    </row>
    <row r="14" spans="1:6" ht="6" customHeight="1" thickBot="1" x14ac:dyDescent="0.3">
      <c r="A14" s="4"/>
      <c r="D14" s="32"/>
      <c r="F14" s="5"/>
    </row>
    <row r="15" spans="1:6" ht="25.5" customHeight="1" thickBot="1" x14ac:dyDescent="0.3">
      <c r="A15" s="6" t="s">
        <v>14</v>
      </c>
      <c r="B15" s="7" t="s">
        <v>15</v>
      </c>
      <c r="C15" s="25">
        <v>45</v>
      </c>
      <c r="D15" s="30" t="s">
        <v>16</v>
      </c>
      <c r="E15" s="8"/>
      <c r="F15" s="9" t="s">
        <v>17</v>
      </c>
    </row>
    <row r="16" spans="1:6" ht="6" customHeight="1" thickBot="1" x14ac:dyDescent="0.3">
      <c r="A16" s="4"/>
      <c r="D16" s="32"/>
      <c r="F16" s="5"/>
    </row>
    <row r="17" spans="1:6" ht="24.75" thickBot="1" x14ac:dyDescent="0.3">
      <c r="A17" s="6" t="s">
        <v>18</v>
      </c>
      <c r="B17" s="7" t="s">
        <v>19</v>
      </c>
      <c r="C17" s="26">
        <v>2500</v>
      </c>
      <c r="D17" s="30" t="s">
        <v>20</v>
      </c>
      <c r="E17" s="8"/>
      <c r="F17" s="9" t="s">
        <v>21</v>
      </c>
    </row>
    <row r="18" spans="1:6" ht="6" customHeight="1" x14ac:dyDescent="0.25">
      <c r="A18" s="4"/>
      <c r="F18" s="5"/>
    </row>
    <row r="19" spans="1:6" ht="24" customHeight="1" x14ac:dyDescent="0.25">
      <c r="A19" s="54" t="s">
        <v>22</v>
      </c>
      <c r="B19" s="55"/>
      <c r="C19" s="55"/>
      <c r="D19" s="55"/>
      <c r="E19" s="55"/>
      <c r="F19" s="56"/>
    </row>
    <row r="20" spans="1:6" ht="7.5" customHeight="1" thickBot="1" x14ac:dyDescent="0.3">
      <c r="A20" s="4"/>
      <c r="F20" s="5"/>
    </row>
    <row r="21" spans="1:6" ht="25.5" customHeight="1" thickBot="1" x14ac:dyDescent="0.3">
      <c r="A21" s="6" t="s">
        <v>23</v>
      </c>
      <c r="B21" s="7" t="s">
        <v>24</v>
      </c>
      <c r="C21" s="27">
        <v>18</v>
      </c>
      <c r="D21" s="30" t="s">
        <v>25</v>
      </c>
      <c r="E21" s="8"/>
      <c r="F21" s="9" t="s">
        <v>26</v>
      </c>
    </row>
    <row r="22" spans="1:6" ht="6" customHeight="1" thickBot="1" x14ac:dyDescent="0.3">
      <c r="A22" s="4"/>
      <c r="D22" s="32"/>
      <c r="F22" s="5"/>
    </row>
    <row r="23" spans="1:6" ht="25.5" customHeight="1" thickBot="1" x14ac:dyDescent="0.3">
      <c r="A23" s="6" t="s">
        <v>27</v>
      </c>
      <c r="B23" s="7" t="s">
        <v>28</v>
      </c>
      <c r="C23" s="23">
        <v>50000</v>
      </c>
      <c r="D23" s="30" t="s">
        <v>29</v>
      </c>
      <c r="E23" s="8"/>
      <c r="F23" s="9" t="s">
        <v>30</v>
      </c>
    </row>
    <row r="24" spans="1:6" ht="6" customHeight="1" thickBot="1" x14ac:dyDescent="0.3">
      <c r="A24" s="4"/>
      <c r="D24" s="32"/>
      <c r="F24" s="5"/>
    </row>
    <row r="25" spans="1:6" ht="25.5" customHeight="1" thickBot="1" x14ac:dyDescent="0.3">
      <c r="A25" s="6" t="s">
        <v>31</v>
      </c>
      <c r="B25" s="7" t="s">
        <v>32</v>
      </c>
      <c r="C25" s="27">
        <v>22</v>
      </c>
      <c r="D25" s="30" t="s">
        <v>25</v>
      </c>
      <c r="E25" s="8"/>
      <c r="F25" s="9" t="s">
        <v>33</v>
      </c>
    </row>
    <row r="26" spans="1:6" ht="6" customHeight="1" thickBot="1" x14ac:dyDescent="0.3">
      <c r="A26" s="4"/>
      <c r="D26" s="32"/>
      <c r="F26" s="5"/>
    </row>
    <row r="27" spans="1:6" ht="25.5" customHeight="1" thickBot="1" x14ac:dyDescent="0.3">
      <c r="A27" s="6" t="s">
        <v>34</v>
      </c>
      <c r="B27" s="7" t="s">
        <v>35</v>
      </c>
      <c r="C27" s="23">
        <v>42000</v>
      </c>
      <c r="D27" s="30" t="s">
        <v>29</v>
      </c>
      <c r="E27" s="8"/>
      <c r="F27" s="9" t="s">
        <v>36</v>
      </c>
    </row>
    <row r="28" spans="1:6" ht="6" customHeight="1" x14ac:dyDescent="0.25">
      <c r="A28" s="4"/>
      <c r="F28" s="5"/>
    </row>
    <row r="29" spans="1:6" ht="24" customHeight="1" x14ac:dyDescent="0.25">
      <c r="A29" s="54" t="s">
        <v>37</v>
      </c>
      <c r="B29" s="55"/>
      <c r="C29" s="55"/>
      <c r="D29" s="55"/>
      <c r="E29" s="55"/>
      <c r="F29" s="56"/>
    </row>
    <row r="30" spans="1:6" ht="7.5" customHeight="1" thickBot="1" x14ac:dyDescent="0.3">
      <c r="A30" s="4"/>
      <c r="F30" s="5"/>
    </row>
    <row r="31" spans="1:6" ht="25.5" customHeight="1" thickBot="1" x14ac:dyDescent="0.3">
      <c r="A31" s="6" t="s">
        <v>38</v>
      </c>
      <c r="B31" s="7" t="s">
        <v>39</v>
      </c>
      <c r="C31" s="28">
        <v>10</v>
      </c>
      <c r="D31" s="30" t="s">
        <v>40</v>
      </c>
      <c r="E31" s="8"/>
      <c r="F31" s="9" t="s">
        <v>41</v>
      </c>
    </row>
    <row r="32" spans="1:6" ht="6" customHeight="1" thickBot="1" x14ac:dyDescent="0.3">
      <c r="A32" s="4"/>
      <c r="D32" s="32"/>
      <c r="F32" s="5"/>
    </row>
    <row r="33" spans="1:6" ht="25.5" customHeight="1" thickBot="1" x14ac:dyDescent="0.3">
      <c r="A33" s="6" t="s">
        <v>42</v>
      </c>
      <c r="B33" s="7" t="s">
        <v>43</v>
      </c>
      <c r="C33" s="28">
        <v>3</v>
      </c>
      <c r="D33" s="30" t="s">
        <v>40</v>
      </c>
      <c r="E33" s="8"/>
      <c r="F33" s="9" t="s">
        <v>44</v>
      </c>
    </row>
    <row r="34" spans="1:6" ht="6" customHeight="1" thickBot="1" x14ac:dyDescent="0.3">
      <c r="A34" s="4"/>
      <c r="D34" s="32"/>
      <c r="F34" s="5"/>
    </row>
    <row r="35" spans="1:6" ht="25.5" customHeight="1" thickBot="1" x14ac:dyDescent="0.3">
      <c r="A35" s="6" t="s">
        <v>45</v>
      </c>
      <c r="B35" s="7" t="s">
        <v>46</v>
      </c>
      <c r="C35" s="25">
        <v>150</v>
      </c>
      <c r="D35" s="30" t="s">
        <v>47</v>
      </c>
      <c r="E35" s="8"/>
      <c r="F35" s="9" t="s">
        <v>48</v>
      </c>
    </row>
    <row r="36" spans="1:6" ht="6" customHeight="1" thickBot="1" x14ac:dyDescent="0.3">
      <c r="A36" s="4"/>
      <c r="D36" s="32"/>
      <c r="F36" s="5"/>
    </row>
    <row r="37" spans="1:6" ht="25.5" customHeight="1" thickBot="1" x14ac:dyDescent="0.3">
      <c r="A37" s="6" t="s">
        <v>49</v>
      </c>
      <c r="B37" s="7" t="s">
        <v>50</v>
      </c>
      <c r="C37" s="25">
        <v>40</v>
      </c>
      <c r="D37" s="30" t="s">
        <v>47</v>
      </c>
      <c r="E37" s="8"/>
      <c r="F37" s="9" t="s">
        <v>51</v>
      </c>
    </row>
    <row r="38" spans="1:6" ht="6" customHeight="1" x14ac:dyDescent="0.25">
      <c r="A38" s="4"/>
      <c r="D38" s="32"/>
      <c r="F38" s="5"/>
    </row>
    <row r="39" spans="1:6" ht="24" customHeight="1" x14ac:dyDescent="0.25">
      <c r="A39" s="54" t="s">
        <v>52</v>
      </c>
      <c r="B39" s="55"/>
      <c r="C39" s="55"/>
      <c r="D39" s="55"/>
      <c r="E39" s="55"/>
      <c r="F39" s="56"/>
    </row>
    <row r="40" spans="1:6" ht="7.5" customHeight="1" thickBot="1" x14ac:dyDescent="0.3">
      <c r="A40" s="4"/>
      <c r="F40" s="5"/>
    </row>
    <row r="41" spans="1:6" ht="25.5" customHeight="1" thickBot="1" x14ac:dyDescent="0.3">
      <c r="A41" s="6" t="s">
        <v>53</v>
      </c>
      <c r="B41" s="7" t="s">
        <v>54</v>
      </c>
      <c r="C41" s="24">
        <v>60</v>
      </c>
      <c r="D41" s="30" t="s">
        <v>55</v>
      </c>
      <c r="E41" s="8"/>
      <c r="F41" s="9" t="s">
        <v>56</v>
      </c>
    </row>
    <row r="42" spans="1:6" ht="6" customHeight="1" thickBot="1" x14ac:dyDescent="0.3">
      <c r="A42" s="4"/>
      <c r="D42" s="32"/>
      <c r="F42" s="5"/>
    </row>
    <row r="43" spans="1:6" ht="25.5" customHeight="1" thickBot="1" x14ac:dyDescent="0.3">
      <c r="A43" s="6" t="s">
        <v>57</v>
      </c>
      <c r="B43" s="7" t="s">
        <v>58</v>
      </c>
      <c r="C43" s="24">
        <v>15</v>
      </c>
      <c r="D43" s="30" t="s">
        <v>55</v>
      </c>
      <c r="E43" s="8"/>
      <c r="F43" s="9" t="s">
        <v>59</v>
      </c>
    </row>
    <row r="44" spans="1:6" ht="6" customHeight="1" thickBot="1" x14ac:dyDescent="0.3">
      <c r="A44" s="4"/>
      <c r="D44" s="32"/>
      <c r="F44" s="5"/>
    </row>
    <row r="45" spans="1:6" ht="25.5" customHeight="1" thickBot="1" x14ac:dyDescent="0.3">
      <c r="A45" s="6" t="s">
        <v>60</v>
      </c>
      <c r="B45" s="7" t="s">
        <v>61</v>
      </c>
      <c r="C45" s="24">
        <v>120</v>
      </c>
      <c r="D45" s="30" t="s">
        <v>62</v>
      </c>
      <c r="E45" s="8"/>
      <c r="F45" s="9" t="s">
        <v>63</v>
      </c>
    </row>
    <row r="46" spans="1:6" ht="6" customHeight="1" thickBot="1" x14ac:dyDescent="0.3">
      <c r="A46" s="4"/>
      <c r="D46" s="32"/>
      <c r="F46" s="5"/>
    </row>
    <row r="47" spans="1:6" ht="25.5" customHeight="1" thickBot="1" x14ac:dyDescent="0.3">
      <c r="A47" s="6" t="s">
        <v>64</v>
      </c>
      <c r="B47" s="7" t="s">
        <v>65</v>
      </c>
      <c r="C47" s="24">
        <v>30</v>
      </c>
      <c r="D47" s="30" t="s">
        <v>62</v>
      </c>
      <c r="E47" s="8"/>
      <c r="F47" s="9" t="s">
        <v>66</v>
      </c>
    </row>
    <row r="48" spans="1:6" ht="6" customHeight="1" thickBot="1" x14ac:dyDescent="0.3">
      <c r="A48" s="4"/>
      <c r="D48" s="32"/>
      <c r="F48" s="5"/>
    </row>
    <row r="49" spans="1:6" ht="25.5" customHeight="1" thickBot="1" x14ac:dyDescent="0.3">
      <c r="A49" s="6" t="s">
        <v>67</v>
      </c>
      <c r="B49" s="7" t="s">
        <v>68</v>
      </c>
      <c r="C49" s="25">
        <v>250</v>
      </c>
      <c r="D49" s="30" t="s">
        <v>69</v>
      </c>
      <c r="E49" s="8"/>
      <c r="F49" s="9" t="s">
        <v>70</v>
      </c>
    </row>
    <row r="50" spans="1:6" ht="6" customHeight="1" thickBot="1" x14ac:dyDescent="0.3">
      <c r="A50" s="4"/>
      <c r="D50" s="32"/>
      <c r="F50" s="5"/>
    </row>
    <row r="51" spans="1:6" ht="25.5" customHeight="1" thickBot="1" x14ac:dyDescent="0.3">
      <c r="A51" s="6" t="s">
        <v>71</v>
      </c>
      <c r="B51" s="7" t="s">
        <v>72</v>
      </c>
      <c r="C51" s="25">
        <v>60000</v>
      </c>
      <c r="D51" s="30" t="s">
        <v>73</v>
      </c>
      <c r="E51" s="8"/>
      <c r="F51" s="9" t="s">
        <v>74</v>
      </c>
    </row>
    <row r="52" spans="1:6" ht="6" customHeight="1" thickBot="1" x14ac:dyDescent="0.3">
      <c r="A52" s="4"/>
      <c r="D52" s="32"/>
      <c r="F52" s="5"/>
    </row>
    <row r="53" spans="1:6" ht="25.5" customHeight="1" thickBot="1" x14ac:dyDescent="0.3">
      <c r="A53" s="6" t="s">
        <v>75</v>
      </c>
      <c r="B53" s="7" t="s">
        <v>76</v>
      </c>
      <c r="C53" s="25">
        <v>15000</v>
      </c>
      <c r="D53" s="30" t="s">
        <v>73</v>
      </c>
      <c r="E53" s="8"/>
      <c r="F53" s="9" t="s">
        <v>77</v>
      </c>
    </row>
    <row r="54" spans="1:6" ht="6" customHeight="1" thickBot="1" x14ac:dyDescent="0.3">
      <c r="A54" s="4"/>
      <c r="D54" s="32"/>
      <c r="F54" s="5"/>
    </row>
    <row r="55" spans="1:6" ht="25.5" customHeight="1" thickBot="1" x14ac:dyDescent="0.3">
      <c r="A55" s="6" t="s">
        <v>78</v>
      </c>
      <c r="B55" s="7" t="s">
        <v>79</v>
      </c>
      <c r="C55" s="25">
        <v>45000</v>
      </c>
      <c r="D55" s="30" t="s">
        <v>73</v>
      </c>
      <c r="E55" s="8"/>
      <c r="F55" s="9" t="s">
        <v>80</v>
      </c>
    </row>
    <row r="56" spans="1:6" ht="6" customHeight="1" thickBot="1" x14ac:dyDescent="0.3">
      <c r="A56" s="4"/>
      <c r="D56" s="32"/>
      <c r="F56" s="5"/>
    </row>
    <row r="57" spans="1:6" ht="25.5" customHeight="1" thickBot="1" x14ac:dyDescent="0.3">
      <c r="A57" s="6" t="s">
        <v>81</v>
      </c>
      <c r="B57" s="7" t="s">
        <v>82</v>
      </c>
      <c r="C57" s="25">
        <v>10000</v>
      </c>
      <c r="D57" s="30" t="s">
        <v>73</v>
      </c>
      <c r="E57" s="8"/>
      <c r="F57" s="9" t="s">
        <v>83</v>
      </c>
    </row>
    <row r="58" spans="1:6" ht="6" customHeight="1" x14ac:dyDescent="0.25">
      <c r="A58" s="4"/>
      <c r="F58" s="5"/>
    </row>
    <row r="59" spans="1:6" ht="24" customHeight="1" x14ac:dyDescent="0.25">
      <c r="A59" s="54" t="s">
        <v>84</v>
      </c>
      <c r="B59" s="55"/>
      <c r="C59" s="55"/>
      <c r="D59" s="55"/>
      <c r="E59" s="55"/>
      <c r="F59" s="56"/>
    </row>
    <row r="60" spans="1:6" ht="7.5" customHeight="1" thickBot="1" x14ac:dyDescent="0.3">
      <c r="A60" s="4"/>
      <c r="F60" s="5"/>
    </row>
    <row r="61" spans="1:6" ht="25.5" customHeight="1" thickBot="1" x14ac:dyDescent="0.3">
      <c r="A61" s="6" t="s">
        <v>85</v>
      </c>
      <c r="B61" s="7" t="s">
        <v>86</v>
      </c>
      <c r="C61" s="26">
        <v>40000</v>
      </c>
      <c r="D61" s="30" t="s">
        <v>87</v>
      </c>
      <c r="E61" s="8"/>
      <c r="F61" s="9" t="s">
        <v>88</v>
      </c>
    </row>
    <row r="62" spans="1:6" ht="6" customHeight="1" thickBot="1" x14ac:dyDescent="0.3">
      <c r="A62" s="4"/>
      <c r="D62" s="32"/>
      <c r="F62" s="5"/>
    </row>
    <row r="63" spans="1:6" ht="25.5" customHeight="1" thickBot="1" x14ac:dyDescent="0.3">
      <c r="A63" s="6" t="s">
        <v>89</v>
      </c>
      <c r="B63" s="7" t="s">
        <v>90</v>
      </c>
      <c r="C63" s="25">
        <v>15000</v>
      </c>
      <c r="D63" s="30" t="s">
        <v>87</v>
      </c>
      <c r="E63" s="8"/>
      <c r="F63" s="9" t="s">
        <v>91</v>
      </c>
    </row>
    <row r="64" spans="1:6" ht="6" customHeight="1" thickBot="1" x14ac:dyDescent="0.3">
      <c r="A64" s="4"/>
      <c r="D64" s="32"/>
      <c r="F64" s="5"/>
    </row>
    <row r="65" spans="1:6" ht="25.5" customHeight="1" thickBot="1" x14ac:dyDescent="0.3">
      <c r="A65" s="6" t="s">
        <v>92</v>
      </c>
      <c r="B65" s="7" t="s">
        <v>93</v>
      </c>
      <c r="C65" s="29">
        <v>3</v>
      </c>
      <c r="D65" s="30" t="s">
        <v>94</v>
      </c>
      <c r="E65" s="8"/>
      <c r="F65" s="9" t="s">
        <v>95</v>
      </c>
    </row>
    <row r="66" spans="1:6" ht="6" customHeight="1" thickBot="1" x14ac:dyDescent="0.3">
      <c r="A66" s="4"/>
      <c r="F66" s="5"/>
    </row>
    <row r="67" spans="1:6" ht="24" customHeight="1" thickBot="1" x14ac:dyDescent="0.3">
      <c r="A67" s="51" t="s">
        <v>96</v>
      </c>
      <c r="B67" s="52"/>
      <c r="C67" s="52"/>
      <c r="D67" s="52"/>
      <c r="E67" s="52"/>
      <c r="F67" s="53"/>
    </row>
  </sheetData>
  <mergeCells count="11">
    <mergeCell ref="A1:F1"/>
    <mergeCell ref="A2:F2"/>
    <mergeCell ref="A3:F3"/>
    <mergeCell ref="A4:F4"/>
    <mergeCell ref="A5:F5"/>
    <mergeCell ref="A67:F67"/>
    <mergeCell ref="A7:F7"/>
    <mergeCell ref="A19:F19"/>
    <mergeCell ref="A29:F29"/>
    <mergeCell ref="A39:F39"/>
    <mergeCell ref="A59:F5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showGridLines="0" zoomScaleNormal="100" workbookViewId="0">
      <pane ySplit="4" topLeftCell="A5" activePane="bottomLeft" state="frozen"/>
      <selection pane="bottomLeft" activeCell="H6" sqref="H6"/>
    </sheetView>
  </sheetViews>
  <sheetFormatPr defaultColWidth="8.7109375" defaultRowHeight="15" x14ac:dyDescent="0.25"/>
  <cols>
    <col min="1" max="1" width="41.28515625" bestFit="1" customWidth="1"/>
    <col min="2" max="3" width="19" customWidth="1"/>
    <col min="4" max="4" width="17" customWidth="1"/>
    <col min="5" max="5" width="3.28515625" customWidth="1"/>
    <col min="6" max="6" width="50" customWidth="1"/>
  </cols>
  <sheetData>
    <row r="1" spans="1:6" ht="69.75" customHeight="1" x14ac:dyDescent="0.25">
      <c r="A1" s="69" t="s">
        <v>97</v>
      </c>
      <c r="B1" s="70"/>
      <c r="C1" s="70"/>
      <c r="D1" s="70"/>
      <c r="E1" s="70"/>
      <c r="F1" s="71"/>
    </row>
    <row r="2" spans="1:6" ht="24" customHeight="1" x14ac:dyDescent="0.25">
      <c r="A2" s="72" t="s">
        <v>98</v>
      </c>
      <c r="B2" s="73"/>
      <c r="C2" s="73"/>
      <c r="D2" s="73"/>
      <c r="E2" s="73"/>
      <c r="F2" s="74"/>
    </row>
    <row r="3" spans="1:6" x14ac:dyDescent="0.25">
      <c r="A3" s="4"/>
      <c r="F3" s="5"/>
    </row>
    <row r="4" spans="1:6" ht="21.75" customHeight="1" x14ac:dyDescent="0.25">
      <c r="A4" s="33" t="s">
        <v>99</v>
      </c>
      <c r="B4" s="1" t="s">
        <v>100</v>
      </c>
      <c r="C4" s="1" t="s">
        <v>101</v>
      </c>
      <c r="D4" s="1" t="s">
        <v>102</v>
      </c>
      <c r="E4" s="1"/>
      <c r="F4" s="34" t="s">
        <v>103</v>
      </c>
    </row>
    <row r="5" spans="1:6" ht="24" x14ac:dyDescent="0.25">
      <c r="A5" s="35" t="s">
        <v>104</v>
      </c>
      <c r="B5" s="36">
        <f>'Questions to Ask'!C21*'Questions to Ask'!C23</f>
        <v>900000</v>
      </c>
      <c r="C5" s="37">
        <f>'Questions to Ask'!C25*'Questions to Ask'!C27</f>
        <v>924000</v>
      </c>
      <c r="D5" s="38">
        <f t="shared" ref="D5:D11" si="0">B5-C5</f>
        <v>-24000</v>
      </c>
      <c r="E5" s="38"/>
      <c r="F5" s="9" t="s">
        <v>105</v>
      </c>
    </row>
    <row r="6" spans="1:6" x14ac:dyDescent="0.25">
      <c r="A6" s="35" t="s">
        <v>106</v>
      </c>
      <c r="B6" s="36">
        <f>'Questions to Ask'!C31*'Questions to Ask'!C13*'Questions to Ask'!C15</f>
        <v>22500</v>
      </c>
      <c r="C6" s="37">
        <f>'Questions to Ask'!C33*'Questions to Ask'!C13*'Questions to Ask'!C15</f>
        <v>6750</v>
      </c>
      <c r="D6" s="38">
        <f t="shared" si="0"/>
        <v>15750</v>
      </c>
      <c r="E6" s="38"/>
      <c r="F6" s="9" t="s">
        <v>107</v>
      </c>
    </row>
    <row r="7" spans="1:6" x14ac:dyDescent="0.25">
      <c r="A7" s="35" t="s">
        <v>108</v>
      </c>
      <c r="B7" s="36">
        <f>'Questions to Ask'!C35*'Questions to Ask'!C13</f>
        <v>7500</v>
      </c>
      <c r="C7" s="37">
        <f>'Questions to Ask'!C37*'Questions to Ask'!C13</f>
        <v>2000</v>
      </c>
      <c r="D7" s="38">
        <f t="shared" si="0"/>
        <v>5500</v>
      </c>
      <c r="E7" s="38"/>
      <c r="F7" s="9" t="s">
        <v>109</v>
      </c>
    </row>
    <row r="8" spans="1:6" x14ac:dyDescent="0.25">
      <c r="A8" s="35" t="s">
        <v>110</v>
      </c>
      <c r="B8" s="36">
        <f>'Questions to Ask'!C41*'Questions to Ask'!C17</f>
        <v>150000</v>
      </c>
      <c r="C8" s="37">
        <f>'Questions to Ask'!C43*'Questions to Ask'!C17</f>
        <v>37500</v>
      </c>
      <c r="D8" s="38">
        <f t="shared" si="0"/>
        <v>112500</v>
      </c>
      <c r="E8" s="38"/>
      <c r="F8" s="9" t="s">
        <v>111</v>
      </c>
    </row>
    <row r="9" spans="1:6" x14ac:dyDescent="0.25">
      <c r="A9" s="35" t="s">
        <v>112</v>
      </c>
      <c r="B9" s="36">
        <f>'Questions to Ask'!C45*'Questions to Ask'!C49</f>
        <v>30000</v>
      </c>
      <c r="C9" s="37">
        <f>'Questions to Ask'!C47*'Questions to Ask'!C49</f>
        <v>7500</v>
      </c>
      <c r="D9" s="38">
        <f t="shared" si="0"/>
        <v>22500</v>
      </c>
      <c r="E9" s="38"/>
      <c r="F9" s="9" t="s">
        <v>113</v>
      </c>
    </row>
    <row r="10" spans="1:6" x14ac:dyDescent="0.25">
      <c r="A10" s="35" t="s">
        <v>114</v>
      </c>
      <c r="B10" s="36">
        <f>'Questions to Ask'!C51</f>
        <v>60000</v>
      </c>
      <c r="C10" s="37">
        <f>'Questions to Ask'!C53</f>
        <v>15000</v>
      </c>
      <c r="D10" s="38">
        <f t="shared" si="0"/>
        <v>45000</v>
      </c>
      <c r="E10" s="38"/>
      <c r="F10" s="9" t="s">
        <v>115</v>
      </c>
    </row>
    <row r="11" spans="1:6" ht="24" x14ac:dyDescent="0.25">
      <c r="A11" s="35" t="s">
        <v>116</v>
      </c>
      <c r="B11" s="36">
        <f>'Questions to Ask'!C55</f>
        <v>45000</v>
      </c>
      <c r="C11" s="37">
        <f>'Questions to Ask'!C57</f>
        <v>10000</v>
      </c>
      <c r="D11" s="38">
        <f t="shared" si="0"/>
        <v>35000</v>
      </c>
      <c r="E11" s="38"/>
      <c r="F11" s="9" t="s">
        <v>117</v>
      </c>
    </row>
    <row r="12" spans="1:6" ht="24" customHeight="1" x14ac:dyDescent="0.25">
      <c r="A12" s="39" t="s">
        <v>118</v>
      </c>
      <c r="B12" s="40">
        <f>SUM(B5:B11)</f>
        <v>1215000</v>
      </c>
      <c r="C12" s="41">
        <f>SUM(C5:C11)</f>
        <v>1002750</v>
      </c>
      <c r="D12" s="42">
        <f>SUM(D5:D11)</f>
        <v>212250</v>
      </c>
      <c r="E12" s="43"/>
      <c r="F12" s="9" t="s">
        <v>119</v>
      </c>
    </row>
    <row r="13" spans="1:6" ht="24" x14ac:dyDescent="0.25">
      <c r="A13" s="44" t="s">
        <v>120</v>
      </c>
      <c r="B13" s="45">
        <f>B12/'Questions to Ask'!C9</f>
        <v>4.8600000000000003</v>
      </c>
      <c r="C13" s="45">
        <f>C12/'Questions to Ask'!C9</f>
        <v>4.0110000000000001</v>
      </c>
      <c r="D13" s="46">
        <f>B13-C13</f>
        <v>0.8490000000000002</v>
      </c>
      <c r="E13" s="46"/>
      <c r="F13" s="9" t="s">
        <v>121</v>
      </c>
    </row>
    <row r="14" spans="1:6" ht="15.75" thickBot="1" x14ac:dyDescent="0.3">
      <c r="A14" s="4"/>
      <c r="F14" s="5"/>
    </row>
    <row r="15" spans="1:6" ht="21.75" customHeight="1" thickBot="1" x14ac:dyDescent="0.3">
      <c r="A15" s="75" t="s">
        <v>122</v>
      </c>
      <c r="B15" s="76"/>
      <c r="C15" s="76"/>
      <c r="D15" s="76"/>
      <c r="E15" s="76"/>
      <c r="F15" s="77"/>
    </row>
    <row r="16" spans="1:6" x14ac:dyDescent="0.25">
      <c r="A16" s="35" t="s">
        <v>123</v>
      </c>
      <c r="B16" s="47" t="s">
        <v>124</v>
      </c>
      <c r="C16" s="37">
        <f>'Questions to Ask'!C61</f>
        <v>40000</v>
      </c>
      <c r="F16" s="9" t="s">
        <v>125</v>
      </c>
    </row>
    <row r="17" spans="1:6" x14ac:dyDescent="0.25">
      <c r="A17" s="35" t="s">
        <v>126</v>
      </c>
      <c r="B17" s="47" t="s">
        <v>124</v>
      </c>
      <c r="C17" s="37">
        <f>'Questions to Ask'!C63</f>
        <v>15000</v>
      </c>
      <c r="F17" s="9" t="s">
        <v>127</v>
      </c>
    </row>
    <row r="18" spans="1:6" x14ac:dyDescent="0.25">
      <c r="A18" s="44" t="s">
        <v>128</v>
      </c>
      <c r="B18" s="47" t="s">
        <v>124</v>
      </c>
      <c r="C18" s="48">
        <f>C16+C17</f>
        <v>55000</v>
      </c>
      <c r="F18" s="49" t="s">
        <v>152</v>
      </c>
    </row>
    <row r="19" spans="1:6" ht="15.75" thickBot="1" x14ac:dyDescent="0.3">
      <c r="A19" s="50" t="s">
        <v>129</v>
      </c>
      <c r="B19" s="2" t="s">
        <v>124</v>
      </c>
      <c r="C19" s="10">
        <f>'Questions to Ask'!C65</f>
        <v>3</v>
      </c>
      <c r="D19" s="3"/>
      <c r="E19" s="3"/>
      <c r="F19" s="22"/>
    </row>
  </sheetData>
  <mergeCells count="3">
    <mergeCell ref="A1:F1"/>
    <mergeCell ref="A2:F2"/>
    <mergeCell ref="A15:F1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showGridLines="0" zoomScaleNormal="100" workbookViewId="0">
      <selection activeCell="B15" sqref="B15"/>
    </sheetView>
  </sheetViews>
  <sheetFormatPr defaultColWidth="8.7109375" defaultRowHeight="15" x14ac:dyDescent="0.25"/>
  <cols>
    <col min="1" max="1" width="3" customWidth="1"/>
    <col min="2" max="2" width="44.5703125" bestFit="1" customWidth="1"/>
    <col min="3" max="3" width="4" customWidth="1"/>
    <col min="4" max="4" width="46.5703125" bestFit="1" customWidth="1"/>
    <col min="5" max="5" width="3" customWidth="1"/>
  </cols>
  <sheetData>
    <row r="1" spans="1:5" ht="49.5" customHeight="1" x14ac:dyDescent="0.25">
      <c r="A1" s="11"/>
      <c r="B1" s="78" t="e" vm="1">
        <v>#VALUE!</v>
      </c>
      <c r="C1" s="78"/>
      <c r="D1" s="78"/>
      <c r="E1" s="12"/>
    </row>
    <row r="2" spans="1:5" ht="39.75" customHeight="1" x14ac:dyDescent="0.25">
      <c r="A2" s="83" t="s">
        <v>130</v>
      </c>
      <c r="B2" s="84"/>
      <c r="C2" s="84"/>
      <c r="D2" s="84"/>
      <c r="E2" s="85"/>
    </row>
    <row r="3" spans="1:5" ht="30" customHeight="1" x14ac:dyDescent="0.25">
      <c r="A3" s="4"/>
      <c r="B3" s="67" t="s">
        <v>131</v>
      </c>
      <c r="C3" s="67"/>
      <c r="D3" s="67"/>
      <c r="E3" s="5"/>
    </row>
    <row r="4" spans="1:5" x14ac:dyDescent="0.25">
      <c r="A4" s="4"/>
      <c r="E4" s="5"/>
    </row>
    <row r="5" spans="1:5" ht="7.5" customHeight="1" x14ac:dyDescent="0.25">
      <c r="A5" s="4"/>
      <c r="E5" s="5"/>
    </row>
    <row r="6" spans="1:5" ht="25.5" customHeight="1" x14ac:dyDescent="0.25">
      <c r="A6" s="4"/>
      <c r="B6" s="86" t="s">
        <v>132</v>
      </c>
      <c r="C6" s="86"/>
      <c r="D6" s="86"/>
      <c r="E6" s="5"/>
    </row>
    <row r="7" spans="1:5" ht="69.75" customHeight="1" x14ac:dyDescent="0.25">
      <c r="A7" s="4"/>
      <c r="B7" s="87">
        <f>'Financial Comparison'!D12</f>
        <v>212250</v>
      </c>
      <c r="C7" s="87"/>
      <c r="D7" s="87"/>
      <c r="E7" s="5"/>
    </row>
    <row r="8" spans="1:5" ht="21.75" customHeight="1" x14ac:dyDescent="0.25">
      <c r="A8" s="4"/>
      <c r="B8" s="88" t="s">
        <v>133</v>
      </c>
      <c r="C8" s="88"/>
      <c r="D8" s="88"/>
      <c r="E8" s="5"/>
    </row>
    <row r="9" spans="1:5" x14ac:dyDescent="0.25">
      <c r="A9" s="4"/>
      <c r="E9" s="5"/>
    </row>
    <row r="10" spans="1:5" ht="24.75" customHeight="1" x14ac:dyDescent="0.25">
      <c r="A10" s="4"/>
      <c r="B10" s="13" t="s">
        <v>134</v>
      </c>
      <c r="D10" s="14" t="s">
        <v>135</v>
      </c>
      <c r="E10" s="5"/>
    </row>
    <row r="11" spans="1:5" ht="43.5" customHeight="1" x14ac:dyDescent="0.25">
      <c r="A11" s="4"/>
      <c r="B11" s="15" t="str">
        <f>IF('Financial Comparison'!D12&lt;=0,"n/a",IF('Financial Comparison'!C18=0,"Immediate",IF('Financial Comparison'!C18/'Financial Comparison'!D12*12&lt;1,ROUND('Financial Comparison'!C18/'Financial Comparison'!D12*365,0)&amp;" days",ROUND('Financial Comparison'!C18/'Financial Comparison'!D12*12,1)&amp;" months")))</f>
        <v>3.1 months</v>
      </c>
      <c r="D11" s="16">
        <f>'Financial Comparison'!D12*'Financial Comparison'!C19-'Financial Comparison'!C18</f>
        <v>581750</v>
      </c>
      <c r="E11" s="5"/>
    </row>
    <row r="12" spans="1:5" ht="3.75" customHeight="1" x14ac:dyDescent="0.25">
      <c r="A12" s="4"/>
      <c r="E12" s="5"/>
    </row>
    <row r="13" spans="1:5" ht="7.5" customHeight="1" x14ac:dyDescent="0.25">
      <c r="A13" s="4"/>
      <c r="E13" s="5"/>
    </row>
    <row r="14" spans="1:5" ht="24.75" customHeight="1" x14ac:dyDescent="0.25">
      <c r="A14" s="4"/>
      <c r="B14" s="14" t="s">
        <v>136</v>
      </c>
      <c r="D14" s="13" t="s">
        <v>137</v>
      </c>
      <c r="E14" s="5"/>
    </row>
    <row r="15" spans="1:5" ht="43.5" customHeight="1" x14ac:dyDescent="0.25">
      <c r="A15" s="4"/>
      <c r="B15" s="17">
        <f>IF('Financial Comparison'!C18=0,"n/a",('Financial Comparison'!D12*'Financial Comparison'!C19-'Financial Comparison'!C18)/'Financial Comparison'!C18)</f>
        <v>10.577272727272728</v>
      </c>
      <c r="D15" s="18">
        <f>IFERROR('Financial Comparison'!D12/'Questions to Ask'!C11,0)</f>
        <v>849</v>
      </c>
      <c r="E15" s="5"/>
    </row>
    <row r="16" spans="1:5" ht="3.75" customHeight="1" x14ac:dyDescent="0.25">
      <c r="A16" s="4"/>
      <c r="E16" s="5"/>
    </row>
    <row r="17" spans="1:5" ht="9.75" customHeight="1" x14ac:dyDescent="0.25">
      <c r="A17" s="4"/>
      <c r="E17" s="5"/>
    </row>
    <row r="18" spans="1:5" ht="24.75" customHeight="1" x14ac:dyDescent="0.25">
      <c r="A18" s="4"/>
      <c r="B18" s="13" t="s">
        <v>138</v>
      </c>
      <c r="D18" s="14" t="s">
        <v>139</v>
      </c>
      <c r="E18" s="5"/>
    </row>
    <row r="19" spans="1:5" ht="43.5" customHeight="1" x14ac:dyDescent="0.25">
      <c r="A19" s="4"/>
      <c r="B19" s="19">
        <f>'Financial Comparison'!B13</f>
        <v>4.8600000000000003</v>
      </c>
      <c r="D19" s="20">
        <f>'Financial Comparison'!C13</f>
        <v>4.0110000000000001</v>
      </c>
      <c r="E19" s="5"/>
    </row>
    <row r="20" spans="1:5" x14ac:dyDescent="0.25">
      <c r="A20" s="4"/>
      <c r="E20" s="5"/>
    </row>
    <row r="21" spans="1:5" ht="21.75" customHeight="1" x14ac:dyDescent="0.25">
      <c r="A21" s="4"/>
      <c r="B21" s="81" t="s">
        <v>140</v>
      </c>
      <c r="C21" s="81"/>
      <c r="D21" s="81"/>
      <c r="E21" s="5"/>
    </row>
    <row r="22" spans="1:5" ht="75" customHeight="1" x14ac:dyDescent="0.25">
      <c r="A22" s="4"/>
      <c r="B22" s="82" t="str">
        <f>"Switching to Daubert returns "&amp;TEXT('Financial Comparison'!D12,"$#,##0")&amp;" a year on this application, even though Daubert can cost more per gallon. The one-time cost to switch pays back in "&amp;'The Verdict'!B11&amp;", a "&amp;TEXT(IFERROR(('Financial Comparison'!D12*'Financial Comparison'!C19-'Financial Comparison'!C18)/'Financial Comparison'!C18,0),"0%")&amp;" return over the "&amp;TEXT('Financial Comparison'!C19,"0")&amp;"-year term ("&amp;TEXT(('Financial Comparison'!D12*'Financial Comparison'!C19-'Financial Comparison'!C18),"$#,##0")&amp;" net). Cost per vehicle drops from "&amp;TEXT('Financial Comparison'!B13,"$0.00")&amp;" to "&amp;TEXT('Financial Comparison'!C13,"$0.00")&amp;". Every working day of delay costs "&amp;TEXT(IFERROR('Financial Comparison'!D12/'Questions to Ask'!C11,0),"$#,##0")&amp;"."</f>
        <v>Switching to Daubert returns $212,250 a year on this application, even though Daubert can cost more per gallon. The one-time cost to switch pays back in 3.1 months, a 1058% return over the 3-year term ($581,750 net). Cost per vehicle drops from $4.86 to $4.01. Every working day of delay costs $849.</v>
      </c>
      <c r="C22" s="82"/>
      <c r="D22" s="82"/>
      <c r="E22" s="5"/>
    </row>
    <row r="23" spans="1:5" x14ac:dyDescent="0.25">
      <c r="A23" s="4"/>
      <c r="E23" s="5"/>
    </row>
    <row r="24" spans="1:5" ht="21.75" customHeight="1" x14ac:dyDescent="0.25">
      <c r="A24" s="4"/>
      <c r="B24" s="81" t="s">
        <v>141</v>
      </c>
      <c r="C24" s="81"/>
      <c r="D24" s="81"/>
      <c r="E24" s="5"/>
    </row>
    <row r="25" spans="1:5" ht="18" customHeight="1" x14ac:dyDescent="0.25">
      <c r="A25" s="4"/>
      <c r="B25" s="79" t="s">
        <v>142</v>
      </c>
      <c r="C25" s="79"/>
      <c r="D25" s="79"/>
      <c r="E25" s="5"/>
    </row>
    <row r="26" spans="1:5" ht="18" customHeight="1" x14ac:dyDescent="0.25">
      <c r="A26" s="4"/>
      <c r="B26" s="79" t="s">
        <v>143</v>
      </c>
      <c r="C26" s="79"/>
      <c r="D26" s="79"/>
      <c r="E26" s="5"/>
    </row>
    <row r="27" spans="1:5" ht="18" customHeight="1" x14ac:dyDescent="0.25">
      <c r="A27" s="4"/>
      <c r="B27" s="79" t="s">
        <v>144</v>
      </c>
      <c r="C27" s="79"/>
      <c r="D27" s="79"/>
      <c r="E27" s="5"/>
    </row>
    <row r="28" spans="1:5" ht="18" customHeight="1" x14ac:dyDescent="0.25">
      <c r="A28" s="4"/>
      <c r="B28" s="79" t="s">
        <v>145</v>
      </c>
      <c r="C28" s="79"/>
      <c r="D28" s="79"/>
      <c r="E28" s="5"/>
    </row>
    <row r="29" spans="1:5" ht="18" customHeight="1" x14ac:dyDescent="0.25">
      <c r="A29" s="4"/>
      <c r="B29" s="79" t="s">
        <v>146</v>
      </c>
      <c r="C29" s="79"/>
      <c r="D29" s="79"/>
      <c r="E29" s="5"/>
    </row>
    <row r="30" spans="1:5" ht="18" customHeight="1" x14ac:dyDescent="0.25">
      <c r="A30" s="4"/>
      <c r="B30" s="79" t="s">
        <v>147</v>
      </c>
      <c r="C30" s="79"/>
      <c r="D30" s="79"/>
      <c r="E30" s="5"/>
    </row>
    <row r="31" spans="1:5" ht="18" customHeight="1" thickBot="1" x14ac:dyDescent="0.3">
      <c r="A31" s="21"/>
      <c r="B31" s="80" t="s">
        <v>148</v>
      </c>
      <c r="C31" s="80"/>
      <c r="D31" s="80"/>
      <c r="E31" s="22"/>
    </row>
  </sheetData>
  <mergeCells count="16">
    <mergeCell ref="B31:D31"/>
    <mergeCell ref="B21:D21"/>
    <mergeCell ref="B22:D22"/>
    <mergeCell ref="B24:D24"/>
    <mergeCell ref="B25:D25"/>
    <mergeCell ref="B26:D26"/>
    <mergeCell ref="B1:D1"/>
    <mergeCell ref="B27:D27"/>
    <mergeCell ref="B28:D28"/>
    <mergeCell ref="B29:D29"/>
    <mergeCell ref="B30:D30"/>
    <mergeCell ref="A2:E2"/>
    <mergeCell ref="B3:D3"/>
    <mergeCell ref="B6:D6"/>
    <mergeCell ref="B7:D7"/>
    <mergeCell ref="B8:D8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Questions to Ask</vt:lpstr>
      <vt:lpstr>Financial Comparison</vt:lpstr>
      <vt:lpstr>The Verdict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Andrew Sharp</cp:lastModifiedBy>
  <cp:revision>0</cp:revision>
  <dcterms:created xsi:type="dcterms:W3CDTF">2026-06-08T20:31:49Z</dcterms:created>
  <dcterms:modified xsi:type="dcterms:W3CDTF">2026-06-15T17:36:29Z</dcterms:modified>
  <dc:language>en-US</dc:language>
</cp:coreProperties>
</file>